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dora" sheetId="1" state="visible" r:id="rId3"/>
    <sheet name="Escenarios" sheetId="2" state="visible" r:id="rId4"/>
    <sheet name="Instruccione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Alcaparra Pro</author>
  </authors>
  <commentList>
    <comment ref="C14" authorId="0">
      <text>
        <r>
          <rPr>
            <sz val="10"/>
            <rFont val="Arial"/>
            <family val="2"/>
          </rPr>
          <t xml:space="preserve">Fórmula: S × (R / 52)</t>
        </r>
      </text>
    </comment>
    <comment ref="C15" authorId="0">
      <text>
        <r>
          <rPr>
            <sz val="10"/>
            <rFont val="Arial"/>
            <family val="2"/>
          </rPr>
          <t xml:space="preserve">Fórmula: S × (T / 52)</t>
        </r>
      </text>
    </comment>
    <comment ref="C16" authorId="0">
      <text>
        <r>
          <rPr>
            <sz val="10"/>
            <rFont val="Arial"/>
            <family val="2"/>
          </rPr>
          <t xml:space="preserve">Fórmula: S × L × (T / 52)</t>
        </r>
      </text>
    </comment>
    <comment ref="C17" authorId="0">
      <text>
        <r>
          <rPr>
            <sz val="10"/>
            <rFont val="Arial"/>
            <family val="2"/>
          </rPr>
          <t xml:space="preserve">Fórmula: C_recl</t>
        </r>
      </text>
    </comment>
  </commentList>
</comments>
</file>

<file path=xl/sharedStrings.xml><?xml version="1.0" encoding="utf-8"?>
<sst xmlns="http://schemas.openxmlformats.org/spreadsheetml/2006/main" count="78" uniqueCount="74">
  <si>
    <t xml:space="preserve">Calculadora del Costo de una Mala Contratación</t>
  </si>
  <si>
    <t xml:space="preserve">Alcaparra Pro · La misma lógica que usan los CFOs para justificar inversiones en selección</t>
  </si>
  <si>
    <t xml:space="preserve">Instrucciones: completa las celdas amarillas (INPUTS). Los resultados se calculan automáticamente. Usa la hoja 'Escenarios' para comparar hasta 4 puestos a la vez.</t>
  </si>
  <si>
    <t xml:space="preserve">1. INPUTS — Datos del puesto</t>
  </si>
  <si>
    <t xml:space="preserve">FÓRMULA</t>
  </si>
  <si>
    <t xml:space="preserve">Salario anual del puesto (S)</t>
  </si>
  <si>
    <t xml:space="preserve">Costo_total = C_recl + S × (R/52) + S × (T/52) + S × (L/100) × (T/52)</t>
  </si>
  <si>
    <t xml:space="preserve">Costos de reclutamiento (C_recl)</t>
  </si>
  <si>
    <t xml:space="preserve">Semanas dedicadas al reclutamiento (R)</t>
  </si>
  <si>
    <t xml:space="preserve">Donde:</t>
  </si>
  <si>
    <t xml:space="preserve">Semanas para ramp up / productividad plena (T)</t>
  </si>
  <si>
    <t xml:space="preserve">S</t>
  </si>
  <si>
    <t xml:space="preserve">Salario anual del puesto</t>
  </si>
  <si>
    <t xml:space="preserve">Productividad perdida durante ramp up (L)</t>
  </si>
  <si>
    <t xml:space="preserve">C_recl</t>
  </si>
  <si>
    <t xml:space="preserve">Costos directos de reclutamiento</t>
  </si>
  <si>
    <t xml:space="preserve">R</t>
  </si>
  <si>
    <t xml:space="preserve">Semanas dedicadas al reclutamiento</t>
  </si>
  <si>
    <t xml:space="preserve">2. CÁLCULO PASO A PASO</t>
  </si>
  <si>
    <t xml:space="preserve">T</t>
  </si>
  <si>
    <t xml:space="preserve">Semanas de ramp up hasta productividad plena</t>
  </si>
  <si>
    <t xml:space="preserve">Salario durante reclutamiento</t>
  </si>
  <si>
    <t xml:space="preserve">L</t>
  </si>
  <si>
    <t xml:space="preserve">% de productividad perdida durante ramp up</t>
  </si>
  <si>
    <t xml:space="preserve">Salario durante ramp up</t>
  </si>
  <si>
    <t xml:space="preserve">Pérdida de productividad durante ramp up</t>
  </si>
  <si>
    <t xml:space="preserve">KPIs Y MÉTRICAS DE INTERPRETACIÓN</t>
  </si>
  <si>
    <t xml:space="preserve">Costo total como % del salario anual</t>
  </si>
  <si>
    <t xml:space="preserve">Subtotal (sin C_recl)</t>
  </si>
  <si>
    <t xml:space="preserve">Costo total en meses de salario</t>
  </si>
  <si>
    <t xml:space="preserve">COSTO TOTAL DE LA MALA CONTRATACIÓN</t>
  </si>
  <si>
    <t xml:space="preserve">Semanas totales del proceso (R + T)</t>
  </si>
  <si>
    <t xml:space="preserve">Ahorro estimado si mejoras 20% el proceso</t>
  </si>
  <si>
    <t xml:space="preserve">Alcaparra Pro · alcaparra.co/pro · Reduce C_recl y T con herramientas de selección de mayor calidad</t>
  </si>
  <si>
    <t xml:space="preserve">Comparación de Escenarios</t>
  </si>
  <si>
    <t xml:space="preserve">Compara hasta 4 puestos lado a lado · Modifica las celdas amarillas</t>
  </si>
  <si>
    <t xml:space="preserve">Variable</t>
  </si>
  <si>
    <t xml:space="preserve">Escenario A</t>
  </si>
  <si>
    <t xml:space="preserve">Escenario B</t>
  </si>
  <si>
    <t xml:space="preserve">Escenario C</t>
  </si>
  <si>
    <t xml:space="preserve">Escenario D</t>
  </si>
  <si>
    <t xml:space="preserve">Puesto</t>
  </si>
  <si>
    <t xml:space="preserve">Desarrollador Senior</t>
  </si>
  <si>
    <t xml:space="preserve">Account Executive</t>
  </si>
  <si>
    <t xml:space="preserve">Product Manager</t>
  </si>
  <si>
    <t xml:space="preserve">Customer Success</t>
  </si>
  <si>
    <t xml:space="preserve">Salario anual (S)</t>
  </si>
  <si>
    <t xml:space="preserve">Semanas de reclutamiento (R)</t>
  </si>
  <si>
    <t xml:space="preserve">Semanas de ramp up (T)</t>
  </si>
  <si>
    <t xml:space="preserve">Productividad perdida (L)</t>
  </si>
  <si>
    <t xml:space="preserve">RESULTADOS</t>
  </si>
  <si>
    <t xml:space="preserve">Pérdida de productividad</t>
  </si>
  <si>
    <t xml:space="preserve">Costos de reclutamiento</t>
  </si>
  <si>
    <t xml:space="preserve">COSTO TOTAL</t>
  </si>
  <si>
    <t xml:space="preserve">% sobre salario anual</t>
  </si>
  <si>
    <t xml:space="preserve">Meses de salario equivalentes</t>
  </si>
  <si>
    <t xml:space="preserve">Alcaparra Pro · Compara escenarios y justifica tu inversión en herramientas de selección</t>
  </si>
  <si>
    <t xml:space="preserve">Guía de uso · Calculadora del Costo de una Mala Contratación</t>
  </si>
  <si>
    <t xml:space="preserve">¿Qué hace esta plantilla?</t>
  </si>
  <si>
    <t xml:space="preserve">Estima el costo total (directo + oculto) de una contratación fallida o de una contratación que tarda en llegar a productividad. Usa la misma lógica que los CFOs emplean para justificar inversiones en herramientas de selección.</t>
  </si>
  <si>
    <t xml:space="preserve">Inputs necesarios</t>
  </si>
  <si>
    <t xml:space="preserve">• S: Salario anual del puesto
• C_recl: Costos directos de reclutamiento (anuncios, agencias, checks, etc.)
• R: Semanas dedicadas al reclutamiento por los managers
• T: Semanas hasta alcanzar productividad plena (ramp up)
• L: % de productividad perdida durante el ramp up</t>
  </si>
  <si>
    <t xml:space="preserve">Fórmula</t>
  </si>
  <si>
    <t xml:space="preserve">Costo_total = C_recl + S × (R / 52) + S × (T / 52) + S × (L / 100) × (T / 52)</t>
  </si>
  <si>
    <t xml:space="preserve">Checklist antes de calcular</t>
  </si>
  <si>
    <t xml:space="preserve">☐ Definir el rol exacto y el rango salarial anual S
☐ Estimar C_recl acorde a los canales y proveedores utilizados
☐ Estimar R en semanas según la carga de entrevistas y revisión de candidatos
☐ Estimar T en semanas para ramp up y productividad plena
☐ Definir L como % de pérdida de productividad durante ramp up
☐ Ejecutar el cálculo y revisar el resultado
☐ Comparar con posibles inversiones en herramientas de selección
☐ Registrar el caso de negocio para justificar compras o mejoras</t>
  </si>
  <si>
    <t xml:space="preserve">Ejemplo aplicado (precargado)</t>
  </si>
  <si>
    <t xml:space="preserve">Puesto: Desarrollador Senior  ·  S = 70.000 €  ·  C_recl = 6.000 €  ·  R = 5 semanas  ·  T = 12 semanas  ·  L = 30%  →  Costo total ≈ 33.730 €</t>
  </si>
  <si>
    <t xml:space="preserve">Interpretación</t>
  </si>
  <si>
    <t xml:space="preserve">Si el costo total es alto frente a tu capacidad de inversión, vale la pena considerar herramientas de selección de mayor calidad. Una mejora en la selección reduce C_recl y T, lo que baja el costo total a mediano plazo.</t>
  </si>
  <si>
    <t xml:space="preserve">Código de colores</t>
  </si>
  <si>
    <t xml:space="preserve">• Celdas amarillas: inputs editables (texto azul)
• Celdas verdes suaves: etiquetas y resultados intermedios (texto negro = fórmula)
• Banda verde oscura: resultado total destacado</t>
  </si>
  <si>
    <t xml:space="preserve">¿Quieres reducir estos costos?</t>
  </si>
  <si>
    <t xml:space="preserve">Alcaparra Pro ofrece herramientas de selección que reducen C_recl y aceleran T. Conoce más en alcaparra.co/pro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</si>
</sst>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&quot; €&quot;;\(#,##0&quot;) €&quot;;\-"/>
    <numFmt numFmtId="166" formatCode="0&quot; semanas&quot;"/>
    <numFmt numFmtId="167" formatCode="0.0%"/>
    <numFmt numFmtId="168" formatCode="0.0&quot; meses&quot;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1"/>
      <color rgb="FFFFFFFF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rgb="FF1F6B3A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i val="true"/>
      <sz val="11"/>
      <color rgb="FFFFFFFF"/>
      <name val="Arial"/>
      <family val="0"/>
      <charset val="1"/>
    </font>
    <font>
      <sz val="10"/>
      <name val="Arial"/>
      <family val="2"/>
    </font>
    <font>
      <b val="true"/>
      <sz val="13"/>
      <color rgb="FF1F6B3A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F6B3A"/>
        <bgColor rgb="FF008080"/>
      </patternFill>
    </fill>
    <fill>
      <patternFill patternType="solid">
        <fgColor rgb="FFF2F2F2"/>
        <bgColor rgb="FFFFFFFF"/>
      </patternFill>
    </fill>
    <fill>
      <patternFill patternType="solid">
        <fgColor rgb="FFD4EDD9"/>
        <bgColor rgb="FFF2F2F2"/>
      </patternFill>
    </fill>
    <fill>
      <patternFill patternType="solid">
        <fgColor rgb="FFFFF2CC"/>
        <bgColor rgb="FFF2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F6B3A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4ED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2"/>
    <col collapsed="false" customWidth="true" hidden="false" outlineLevel="0" max="3" min="3" style="0" width="20"/>
    <col collapsed="false" customWidth="true" hidden="false" outlineLevel="0" max="4" min="4" style="0" width="4"/>
    <col collapsed="false" customWidth="true" hidden="false" outlineLevel="0" max="5" min="5" style="0" width="42"/>
    <col collapsed="false" customWidth="true" hidden="false" outlineLevel="0" max="6" min="6" style="0" width="20"/>
    <col collapsed="false" customWidth="true" hidden="false" outlineLevel="0" max="7" min="7" style="0" width="2"/>
  </cols>
  <sheetData>
    <row r="1" customFormat="false" ht="33.75" hidden="false" customHeight="true" outlineLevel="0" collapsed="false">
      <c r="B1" s="1" t="s">
        <v>0</v>
      </c>
      <c r="C1" s="1"/>
      <c r="D1" s="1"/>
      <c r="E1" s="1"/>
      <c r="F1" s="1"/>
    </row>
    <row r="2" customFormat="false" ht="21.75" hidden="false" customHeight="true" outlineLevel="0" collapsed="false">
      <c r="B2" s="2" t="s">
        <v>1</v>
      </c>
      <c r="C2" s="2"/>
      <c r="D2" s="2"/>
      <c r="E2" s="2"/>
      <c r="F2" s="2"/>
    </row>
    <row r="3" customFormat="false" ht="7.5" hidden="false" customHeight="true" outlineLevel="0" collapsed="false"/>
    <row r="4" customFormat="false" ht="30" hidden="false" customHeight="true" outlineLevel="0" collapsed="false">
      <c r="B4" s="3" t="s">
        <v>2</v>
      </c>
      <c r="C4" s="3"/>
      <c r="D4" s="3"/>
      <c r="E4" s="3"/>
      <c r="F4" s="3"/>
    </row>
    <row r="5" customFormat="false" ht="7.5" hidden="false" customHeight="true" outlineLevel="0" collapsed="false"/>
    <row r="6" customFormat="false" ht="24" hidden="false" customHeight="true" outlineLevel="0" collapsed="false">
      <c r="B6" s="4" t="s">
        <v>3</v>
      </c>
      <c r="C6" s="4"/>
      <c r="E6" s="4" t="s">
        <v>4</v>
      </c>
      <c r="F6" s="4"/>
    </row>
    <row r="7" customFormat="false" ht="19.5" hidden="false" customHeight="true" outlineLevel="0" collapsed="false">
      <c r="B7" s="5" t="s">
        <v>5</v>
      </c>
      <c r="C7" s="6" t="n">
        <v>70000</v>
      </c>
      <c r="E7" s="7" t="s">
        <v>6</v>
      </c>
      <c r="F7" s="7"/>
    </row>
    <row r="8" customFormat="false" ht="19.5" hidden="false" customHeight="true" outlineLevel="0" collapsed="false">
      <c r="B8" s="5" t="s">
        <v>7</v>
      </c>
      <c r="C8" s="6" t="n">
        <v>6000</v>
      </c>
      <c r="E8" s="7"/>
      <c r="F8" s="7"/>
    </row>
    <row r="9" customFormat="false" ht="19.5" hidden="false" customHeight="true" outlineLevel="0" collapsed="false">
      <c r="B9" s="5" t="s">
        <v>8</v>
      </c>
      <c r="C9" s="8" t="n">
        <v>5</v>
      </c>
      <c r="E9" s="9" t="s">
        <v>9</v>
      </c>
      <c r="F9" s="9"/>
    </row>
    <row r="10" customFormat="false" ht="18" hidden="false" customHeight="true" outlineLevel="0" collapsed="false">
      <c r="B10" s="5" t="s">
        <v>10</v>
      </c>
      <c r="C10" s="8" t="n">
        <v>12</v>
      </c>
      <c r="E10" s="10" t="s">
        <v>11</v>
      </c>
      <c r="F10" s="11" t="s">
        <v>12</v>
      </c>
    </row>
    <row r="11" customFormat="false" ht="18" hidden="false" customHeight="true" outlineLevel="0" collapsed="false">
      <c r="B11" s="5" t="s">
        <v>13</v>
      </c>
      <c r="C11" s="12" t="n">
        <v>0.3</v>
      </c>
      <c r="E11" s="10" t="s">
        <v>14</v>
      </c>
      <c r="F11" s="11" t="s">
        <v>15</v>
      </c>
    </row>
    <row r="12" customFormat="false" ht="18" hidden="false" customHeight="true" outlineLevel="0" collapsed="false">
      <c r="E12" s="10" t="s">
        <v>16</v>
      </c>
      <c r="F12" s="11" t="s">
        <v>17</v>
      </c>
    </row>
    <row r="13" customFormat="false" ht="18" hidden="false" customHeight="true" outlineLevel="0" collapsed="false">
      <c r="B13" s="4" t="s">
        <v>18</v>
      </c>
      <c r="C13" s="4"/>
      <c r="E13" s="10" t="s">
        <v>19</v>
      </c>
      <c r="F13" s="11" t="s">
        <v>20</v>
      </c>
    </row>
    <row r="14" customFormat="false" ht="18" hidden="false" customHeight="true" outlineLevel="0" collapsed="false">
      <c r="B14" s="5" t="s">
        <v>21</v>
      </c>
      <c r="C14" s="13" t="n">
        <f aca="false">$C$7*($C$9/52)</f>
        <v>6730.76923076923</v>
      </c>
      <c r="E14" s="10" t="s">
        <v>22</v>
      </c>
      <c r="F14" s="11" t="s">
        <v>23</v>
      </c>
    </row>
    <row r="15" customFormat="false" ht="19.5" hidden="false" customHeight="true" outlineLevel="0" collapsed="false">
      <c r="B15" s="5" t="s">
        <v>24</v>
      </c>
      <c r="C15" s="13" t="n">
        <f aca="false">$C$7*($C$10/52)</f>
        <v>16153.8461538462</v>
      </c>
    </row>
    <row r="16" customFormat="false" ht="24" hidden="false" customHeight="true" outlineLevel="0" collapsed="false">
      <c r="B16" s="5" t="s">
        <v>25</v>
      </c>
      <c r="C16" s="13" t="n">
        <f aca="false">$C$7*$C$11*($C$10/52)</f>
        <v>4846.15384615385</v>
      </c>
      <c r="E16" s="4" t="s">
        <v>26</v>
      </c>
      <c r="F16" s="4"/>
    </row>
    <row r="17" customFormat="false" ht="19.5" hidden="false" customHeight="true" outlineLevel="0" collapsed="false">
      <c r="B17" s="5" t="s">
        <v>7</v>
      </c>
      <c r="C17" s="13" t="n">
        <f aca="false">$C$8</f>
        <v>6000</v>
      </c>
      <c r="E17" s="5" t="s">
        <v>27</v>
      </c>
      <c r="F17" s="14" t="n">
        <f aca="false">(C19)/$C$7</f>
        <v>0.481868131868132</v>
      </c>
    </row>
    <row r="18" customFormat="false" ht="19.5" hidden="false" customHeight="true" outlineLevel="0" collapsed="false">
      <c r="B18" s="15" t="s">
        <v>28</v>
      </c>
      <c r="C18" s="16" t="n">
        <f aca="false">SUM(C14:C16)</f>
        <v>27730.7692307692</v>
      </c>
      <c r="E18" s="5" t="s">
        <v>29</v>
      </c>
      <c r="F18" s="17" t="n">
        <f aca="false">(C19)/($C$7/12)</f>
        <v>5.78241758241758</v>
      </c>
    </row>
    <row r="19" customFormat="false" ht="19.5" hidden="false" customHeight="true" outlineLevel="0" collapsed="false">
      <c r="B19" s="18" t="s">
        <v>30</v>
      </c>
      <c r="C19" s="19" t="n">
        <f aca="false">C18+C17</f>
        <v>33730.7692307692</v>
      </c>
      <c r="E19" s="5" t="s">
        <v>31</v>
      </c>
      <c r="F19" s="20" t="n">
        <f aca="false">$C$9+$C$10</f>
        <v>17</v>
      </c>
    </row>
    <row r="20" customFormat="false" ht="19.5" hidden="false" customHeight="true" outlineLevel="0" collapsed="false">
      <c r="E20" s="5" t="s">
        <v>32</v>
      </c>
      <c r="F20" s="21" t="n">
        <f aca="false">C19*0.2</f>
        <v>6746.15384615385</v>
      </c>
    </row>
    <row r="23" customFormat="false" ht="24" hidden="false" customHeight="true" outlineLevel="0" collapsed="false">
      <c r="B23" s="22" t="s">
        <v>33</v>
      </c>
      <c r="C23" s="22"/>
      <c r="D23" s="22"/>
      <c r="E23" s="22"/>
      <c r="F23" s="22"/>
    </row>
  </sheetData>
  <mergeCells count="10">
    <mergeCell ref="B1:F1"/>
    <mergeCell ref="B2:F2"/>
    <mergeCell ref="B4:F4"/>
    <mergeCell ref="B6:C6"/>
    <mergeCell ref="E6:F6"/>
    <mergeCell ref="E7:F8"/>
    <mergeCell ref="E9:F9"/>
    <mergeCell ref="B13:C13"/>
    <mergeCell ref="E16:F16"/>
    <mergeCell ref="B23:F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8"/>
    <col collapsed="false" customWidth="true" hidden="false" outlineLevel="0" max="6" min="3" style="0" width="20"/>
    <col collapsed="false" customWidth="true" hidden="false" outlineLevel="0" max="7" min="7" style="0" width="2"/>
  </cols>
  <sheetData>
    <row r="1" customFormat="false" ht="33.75" hidden="false" customHeight="true" outlineLevel="0" collapsed="false">
      <c r="B1" s="1" t="s">
        <v>34</v>
      </c>
      <c r="C1" s="1"/>
      <c r="D1" s="1"/>
      <c r="E1" s="1"/>
      <c r="F1" s="1"/>
    </row>
    <row r="2" customFormat="false" ht="19.5" hidden="false" customHeight="true" outlineLevel="0" collapsed="false">
      <c r="B2" s="2" t="s">
        <v>35</v>
      </c>
      <c r="C2" s="2"/>
      <c r="D2" s="2"/>
      <c r="E2" s="2"/>
      <c r="F2" s="2"/>
    </row>
    <row r="3" customFormat="false" ht="7.5" hidden="false" customHeight="true" outlineLevel="0" collapsed="false"/>
    <row r="4" customFormat="false" ht="21.75" hidden="false" customHeight="true" outlineLevel="0" collapsed="false">
      <c r="B4" s="23" t="s">
        <v>36</v>
      </c>
      <c r="C4" s="23" t="s">
        <v>37</v>
      </c>
      <c r="D4" s="23" t="s">
        <v>38</v>
      </c>
      <c r="E4" s="23" t="s">
        <v>39</v>
      </c>
      <c r="F4" s="23" t="s">
        <v>40</v>
      </c>
    </row>
    <row r="5" customFormat="false" ht="19.5" hidden="false" customHeight="true" outlineLevel="0" collapsed="false">
      <c r="B5" s="24" t="s">
        <v>41</v>
      </c>
      <c r="C5" s="25" t="s">
        <v>42</v>
      </c>
      <c r="D5" s="25" t="s">
        <v>43</v>
      </c>
      <c r="E5" s="25" t="s">
        <v>44</v>
      </c>
      <c r="F5" s="25" t="s">
        <v>45</v>
      </c>
    </row>
    <row r="6" customFormat="false" ht="19.5" hidden="false" customHeight="true" outlineLevel="0" collapsed="false">
      <c r="B6" s="5" t="s">
        <v>46</v>
      </c>
      <c r="C6" s="6" t="n">
        <v>70000</v>
      </c>
      <c r="D6" s="6" t="n">
        <v>55000</v>
      </c>
      <c r="E6" s="6" t="n">
        <v>85000</v>
      </c>
      <c r="F6" s="6" t="n">
        <v>42000</v>
      </c>
    </row>
    <row r="7" customFormat="false" ht="19.5" hidden="false" customHeight="true" outlineLevel="0" collapsed="false">
      <c r="B7" s="5" t="s">
        <v>7</v>
      </c>
      <c r="C7" s="6" t="n">
        <v>6000</v>
      </c>
      <c r="D7" s="6" t="n">
        <v>3500</v>
      </c>
      <c r="E7" s="6" t="n">
        <v>8000</v>
      </c>
      <c r="F7" s="6" t="n">
        <v>2500</v>
      </c>
    </row>
    <row r="8" customFormat="false" ht="19.5" hidden="false" customHeight="true" outlineLevel="0" collapsed="false">
      <c r="B8" s="5" t="s">
        <v>47</v>
      </c>
      <c r="C8" s="8" t="n">
        <v>5</v>
      </c>
      <c r="D8" s="8" t="n">
        <v>4</v>
      </c>
      <c r="E8" s="8" t="n">
        <v>6</v>
      </c>
      <c r="F8" s="8" t="n">
        <v>3</v>
      </c>
    </row>
    <row r="9" customFormat="false" ht="19.5" hidden="false" customHeight="true" outlineLevel="0" collapsed="false">
      <c r="B9" s="5" t="s">
        <v>48</v>
      </c>
      <c r="C9" s="8" t="n">
        <v>12</v>
      </c>
      <c r="D9" s="8" t="n">
        <v>8</v>
      </c>
      <c r="E9" s="8" t="n">
        <v>16</v>
      </c>
      <c r="F9" s="8" t="n">
        <v>6</v>
      </c>
    </row>
    <row r="10" customFormat="false" ht="19.5" hidden="false" customHeight="true" outlineLevel="0" collapsed="false">
      <c r="B10" s="5" t="s">
        <v>49</v>
      </c>
      <c r="C10" s="12" t="n">
        <v>0.3</v>
      </c>
      <c r="D10" s="12" t="n">
        <v>0.25</v>
      </c>
      <c r="E10" s="12" t="n">
        <v>0.35</v>
      </c>
      <c r="F10" s="12" t="n">
        <v>0.2</v>
      </c>
    </row>
    <row r="11" customFormat="false" ht="7.5" hidden="false" customHeight="true" outlineLevel="0" collapsed="false"/>
    <row r="12" customFormat="false" ht="21.75" hidden="false" customHeight="true" outlineLevel="0" collapsed="false">
      <c r="B12" s="4" t="s">
        <v>50</v>
      </c>
      <c r="C12" s="4"/>
      <c r="D12" s="4"/>
      <c r="E12" s="4"/>
      <c r="F12" s="4"/>
    </row>
    <row r="13" customFormat="false" ht="19.5" hidden="false" customHeight="true" outlineLevel="0" collapsed="false">
      <c r="B13" s="5" t="s">
        <v>21</v>
      </c>
      <c r="C13" s="13" t="n">
        <f aca="false">C6*(C8/52)</f>
        <v>6730.76923076923</v>
      </c>
      <c r="D13" s="13" t="n">
        <f aca="false">D6*(D8/52)</f>
        <v>4230.76923076923</v>
      </c>
      <c r="E13" s="13" t="n">
        <f aca="false">E6*(E8/52)</f>
        <v>9807.69230769231</v>
      </c>
      <c r="F13" s="13" t="n">
        <f aca="false">F6*(F8/52)</f>
        <v>2423.07692307692</v>
      </c>
    </row>
    <row r="14" customFormat="false" ht="19.5" hidden="false" customHeight="true" outlineLevel="0" collapsed="false">
      <c r="B14" s="5" t="s">
        <v>24</v>
      </c>
      <c r="C14" s="13" t="n">
        <f aca="false">C6*(C9/52)</f>
        <v>16153.8461538462</v>
      </c>
      <c r="D14" s="13" t="n">
        <f aca="false">D6*(D9/52)</f>
        <v>8461.53846153846</v>
      </c>
      <c r="E14" s="13" t="n">
        <f aca="false">E6*(E9/52)</f>
        <v>26153.8461538462</v>
      </c>
      <c r="F14" s="13" t="n">
        <f aca="false">F6*(F9/52)</f>
        <v>4846.15384615385</v>
      </c>
    </row>
    <row r="15" customFormat="false" ht="19.5" hidden="false" customHeight="true" outlineLevel="0" collapsed="false">
      <c r="B15" s="5" t="s">
        <v>51</v>
      </c>
      <c r="C15" s="13" t="n">
        <f aca="false">C6*C10*(C9/52)</f>
        <v>4846.15384615385</v>
      </c>
      <c r="D15" s="13" t="n">
        <f aca="false">D6*D10*(D9/52)</f>
        <v>2115.38461538462</v>
      </c>
      <c r="E15" s="13" t="n">
        <f aca="false">E6*E10*(E9/52)</f>
        <v>9153.84615384615</v>
      </c>
      <c r="F15" s="13" t="n">
        <f aca="false">F6*F10*(F9/52)</f>
        <v>969.230769230769</v>
      </c>
    </row>
    <row r="16" customFormat="false" ht="19.5" hidden="false" customHeight="true" outlineLevel="0" collapsed="false">
      <c r="B16" s="5" t="s">
        <v>52</v>
      </c>
      <c r="C16" s="13" t="n">
        <f aca="false">C7</f>
        <v>6000</v>
      </c>
      <c r="D16" s="13" t="n">
        <f aca="false">D7</f>
        <v>3500</v>
      </c>
      <c r="E16" s="13" t="n">
        <f aca="false">E7</f>
        <v>8000</v>
      </c>
      <c r="F16" s="13" t="n">
        <f aca="false">F7</f>
        <v>2500</v>
      </c>
    </row>
    <row r="17" customFormat="false" ht="21.75" hidden="false" customHeight="true" outlineLevel="0" collapsed="false">
      <c r="B17" s="18" t="s">
        <v>53</v>
      </c>
      <c r="C17" s="19" t="n">
        <f aca="false">C6*(C8/52)+C6*(C9/52)+C6*C10*(C9/52)+C7</f>
        <v>33730.7692307692</v>
      </c>
      <c r="D17" s="19" t="n">
        <f aca="false">D6*(D8/52)+D6*(D9/52)+D6*D10*(D9/52)+D7</f>
        <v>18307.6923076923</v>
      </c>
      <c r="E17" s="19" t="n">
        <f aca="false">E6*(E8/52)+E6*(E9/52)+E6*E10*(E9/52)+E7</f>
        <v>53115.3846153846</v>
      </c>
      <c r="F17" s="19" t="n">
        <f aca="false">F6*(F8/52)+F6*(F9/52)+F6*F10*(F9/52)+F7</f>
        <v>10738.4615384615</v>
      </c>
    </row>
    <row r="18" customFormat="false" ht="19.5" hidden="false" customHeight="true" outlineLevel="0" collapsed="false">
      <c r="B18" s="5" t="s">
        <v>54</v>
      </c>
      <c r="C18" s="26" t="n">
        <f aca="false">(C6*(C8/52)+C6*(C9/52)+C6*C10*(C9/52)+C7)/C6</f>
        <v>0.481868131868132</v>
      </c>
      <c r="D18" s="26" t="n">
        <f aca="false">(D6*(D8/52)+D6*(D9/52)+D6*D10*(D9/52)+D7)/D6</f>
        <v>0.332867132867133</v>
      </c>
      <c r="E18" s="26" t="n">
        <f aca="false">(E6*(E8/52)+E6*(E9/52)+E6*E10*(E9/52)+E7)/E6</f>
        <v>0.624886877828054</v>
      </c>
      <c r="F18" s="26" t="n">
        <f aca="false">(F6*(F8/52)+F6*(F9/52)+F6*F10*(F9/52)+F7)/F6</f>
        <v>0.255677655677656</v>
      </c>
    </row>
    <row r="19" customFormat="false" ht="19.5" hidden="false" customHeight="true" outlineLevel="0" collapsed="false">
      <c r="B19" s="5" t="s">
        <v>55</v>
      </c>
      <c r="C19" s="27" t="n">
        <f aca="false">(C6*(C8/52)+C6*(C9/52)+C6*C10*(C9/52)+C7)/(C6/12)</f>
        <v>5.78241758241758</v>
      </c>
      <c r="D19" s="27" t="n">
        <f aca="false">(D6*(D8/52)+D6*(D9/52)+D6*D10*(D9/52)+D7)/(D6/12)</f>
        <v>3.9944055944056</v>
      </c>
      <c r="E19" s="27" t="n">
        <f aca="false">(E6*(E8/52)+E6*(E9/52)+E6*E10*(E9/52)+E7)/(E6/12)</f>
        <v>7.49864253393665</v>
      </c>
      <c r="F19" s="27" t="n">
        <f aca="false">(F6*(F8/52)+F6*(F9/52)+F6*F10*(F9/52)+F7)/(F6/12)</f>
        <v>3.06813186813187</v>
      </c>
    </row>
    <row r="22" customFormat="false" ht="24" hidden="false" customHeight="true" outlineLevel="0" collapsed="false">
      <c r="B22" s="22" t="s">
        <v>56</v>
      </c>
      <c r="C22" s="22"/>
      <c r="D22" s="22"/>
      <c r="E22" s="22"/>
      <c r="F22" s="22"/>
    </row>
  </sheetData>
  <mergeCells count="4">
    <mergeCell ref="B1:F1"/>
    <mergeCell ref="B2:F2"/>
    <mergeCell ref="B12:F12"/>
    <mergeCell ref="B22:F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10"/>
  </cols>
  <sheetData>
    <row r="1" customFormat="false" ht="30" hidden="false" customHeight="true" outlineLevel="0" collapsed="false">
      <c r="B1" s="28" t="s">
        <v>57</v>
      </c>
    </row>
    <row r="2" customFormat="false" ht="19.5" hidden="false" customHeight="true" outlineLevel="0" collapsed="false">
      <c r="B2" s="28"/>
    </row>
    <row r="4" customFormat="false" ht="24" hidden="false" customHeight="true" outlineLevel="0" collapsed="false">
      <c r="B4" s="29" t="s">
        <v>58</v>
      </c>
    </row>
    <row r="5" customFormat="false" ht="31.5" hidden="false" customHeight="true" outlineLevel="0" collapsed="false">
      <c r="B5" s="30" t="s">
        <v>59</v>
      </c>
    </row>
    <row r="7" customFormat="false" ht="24" hidden="false" customHeight="true" outlineLevel="0" collapsed="false">
      <c r="B7" s="29" t="s">
        <v>60</v>
      </c>
    </row>
    <row r="8" customFormat="false" ht="96" hidden="false" customHeight="true" outlineLevel="0" collapsed="false">
      <c r="B8" s="30" t="s">
        <v>61</v>
      </c>
    </row>
    <row r="10" customFormat="false" ht="24" hidden="false" customHeight="true" outlineLevel="0" collapsed="false">
      <c r="B10" s="29" t="s">
        <v>62</v>
      </c>
    </row>
    <row r="11" customFormat="false" ht="21.75" hidden="false" customHeight="true" outlineLevel="0" collapsed="false">
      <c r="B11" s="30" t="s">
        <v>63</v>
      </c>
    </row>
    <row r="13" customFormat="false" ht="24" hidden="false" customHeight="true" outlineLevel="0" collapsed="false">
      <c r="B13" s="29" t="s">
        <v>64</v>
      </c>
    </row>
    <row r="14" customFormat="false" ht="175.5" hidden="false" customHeight="true" outlineLevel="0" collapsed="false">
      <c r="B14" s="30" t="s">
        <v>65</v>
      </c>
    </row>
    <row r="16" customFormat="false" ht="24" hidden="false" customHeight="true" outlineLevel="0" collapsed="false">
      <c r="B16" s="29" t="s">
        <v>66</v>
      </c>
    </row>
    <row r="17" customFormat="false" ht="21.75" hidden="false" customHeight="true" outlineLevel="0" collapsed="false">
      <c r="B17" s="30" t="s">
        <v>67</v>
      </c>
    </row>
    <row r="19" customFormat="false" ht="24" hidden="false" customHeight="true" outlineLevel="0" collapsed="false">
      <c r="B19" s="29" t="s">
        <v>68</v>
      </c>
    </row>
    <row r="20" customFormat="false" ht="21.75" hidden="false" customHeight="true" outlineLevel="0" collapsed="false">
      <c r="B20" s="30" t="s">
        <v>69</v>
      </c>
    </row>
    <row r="22" customFormat="false" ht="24" hidden="false" customHeight="true" outlineLevel="0" collapsed="false">
      <c r="B22" s="29" t="s">
        <v>70</v>
      </c>
    </row>
    <row r="23" customFormat="false" ht="48" hidden="false" customHeight="true" outlineLevel="0" collapsed="false">
      <c r="B23" s="30" t="s">
        <v>71</v>
      </c>
    </row>
    <row r="25" customFormat="false" ht="24" hidden="false" customHeight="true" outlineLevel="0" collapsed="false">
      <c r="B25" s="29" t="s">
        <v>72</v>
      </c>
    </row>
    <row r="26" customFormat="false" ht="21.75" hidden="false" customHeight="true" outlineLevel="0" collapsed="false">
      <c r="B26" s="30" t="s">
        <v>73</v>
      </c>
    </row>
  </sheetData>
  <mergeCells count="1">
    <mergeCell ref="B1:B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2026-04-22T12:56:02Z</dcterms:created>
  <dc:creator>openpyxl</dc:creator>
  <dc:description/>
  <dc:language>en-US</dc:language>
  <cp:lastModifiedBy/>
  <dcterms:modified xsi:type="dcterms:W3CDTF">2026-04-22T12:56:02Z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